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PM\Planning\Releases\ArcSight\Installs\TheHub\RC-1\"/>
    </mc:Choice>
  </mc:AlternateContent>
  <bookViews>
    <workbookView xWindow="1155" yWindow="465" windowWidth="15015" windowHeight="6990" firstSheet="1" activeTab="2"/>
  </bookViews>
  <sheets>
    <sheet name="Introduction" sheetId="7" r:id="rId1"/>
    <sheet name="Change Log" sheetId="8" r:id="rId2"/>
    <sheet name="Transformation Hub" sheetId="5" r:id="rId3"/>
    <sheet name="Investigate" sheetId="9" r:id="rId4"/>
    <sheet name="NFS Storage" sheetId="6" r:id="rId5"/>
    <sheet name="Master Nodes" sheetId="2" r:id="rId6"/>
    <sheet name="Worker Nodes" sheetId="3"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9" l="1"/>
  <c r="B34" i="5"/>
  <c r="B33" i="5"/>
  <c r="B32" i="5"/>
  <c r="B31" i="5"/>
  <c r="B34" i="9"/>
  <c r="B33" i="9"/>
  <c r="B32" i="9"/>
  <c r="B26" i="9" l="1"/>
  <c r="B28" i="9"/>
  <c r="B39" i="9" l="1"/>
  <c r="B41" i="9" s="1"/>
  <c r="B37" i="9" s="1"/>
  <c r="B38" i="9" s="1"/>
  <c r="B27" i="5"/>
  <c r="C5" i="3" l="1"/>
  <c r="B30" i="9"/>
  <c r="B25" i="9"/>
  <c r="E9" i="6" l="1"/>
  <c r="E8" i="6"/>
  <c r="E7" i="6"/>
  <c r="E6" i="6"/>
  <c r="E5" i="6"/>
  <c r="B38" i="5" l="1"/>
  <c r="B40" i="5" s="1"/>
  <c r="B24" i="5" l="1"/>
  <c r="B5" i="3"/>
  <c r="B29" i="5"/>
  <c r="B25" i="5" l="1"/>
  <c r="B36" i="5" s="1"/>
  <c r="B37" i="5" s="1"/>
</calcChain>
</file>

<file path=xl/sharedStrings.xml><?xml version="1.0" encoding="utf-8"?>
<sst xmlns="http://schemas.openxmlformats.org/spreadsheetml/2006/main" count="156" uniqueCount="111">
  <si>
    <t>Replication Factor</t>
  </si>
  <si>
    <t>Average CEF Event Size in Bytes</t>
  </si>
  <si>
    <t>Average ESM Binary Security Event Size in Bytes</t>
  </si>
  <si>
    <t>CEF Topics</t>
  </si>
  <si>
    <t>ESM Topics</t>
  </si>
  <si>
    <t>Average CEF Events per Second</t>
  </si>
  <si>
    <t>Average ESM Events per Second</t>
  </si>
  <si>
    <t>Review rows 3 through 21 and change these input fields accordingly</t>
  </si>
  <si>
    <t>Daily Event Size in gigabytes</t>
  </si>
  <si>
    <t>Total ESM Storage for the cluster in gigabytes</t>
  </si>
  <si>
    <t>Total Storage Per Partition in gigabytes</t>
  </si>
  <si>
    <t>All EPS rates</t>
  </si>
  <si>
    <t>2/4 (8 cores in total)</t>
  </si>
  <si>
    <t>CPUs/Cores per CPU
2.3GHz minimum recommended</t>
  </si>
  <si>
    <t>Expected Total EPS (Producers + Consumers + Replications)</t>
  </si>
  <si>
    <t>Memory (GB)</t>
  </si>
  <si>
    <t>Network (GbE)</t>
  </si>
  <si>
    <t>1, but 10GbE preferred</t>
  </si>
  <si>
    <t>Minimum NFS storage (GB)</t>
  </si>
  <si>
    <t>The values below are calculated</t>
  </si>
  <si>
    <t>Kafka Retention Period in Days</t>
  </si>
  <si>
    <t>NFS Storage Allocation Recommendations</t>
  </si>
  <si>
    <t>CDF NFS Volume claim</t>
  </si>
  <si>
    <t>Your NFS volume</t>
  </si>
  <si>
    <t>arcsight-volume</t>
  </si>
  <si>
    <r>
      <t>{NFS_ROOT_FOLDER}</t>
    </r>
    <r>
      <rPr>
        <sz val="11"/>
        <color rgb="FF333333"/>
        <rFont val="Calibri"/>
        <family val="2"/>
      </rPr>
      <t>/arcsight</t>
    </r>
  </si>
  <si>
    <t>itom-vol-claim</t>
  </si>
  <si>
    <t>db-single-vol</t>
  </si>
  <si>
    <r>
      <t>{NFS_ROOT_FOLDER}</t>
    </r>
    <r>
      <rPr>
        <sz val="11"/>
        <color rgb="FF333333"/>
        <rFont val="Calibri"/>
        <family val="2"/>
      </rPr>
      <t>/itom/db</t>
    </r>
  </si>
  <si>
    <t>itom-logging-vol</t>
  </si>
  <si>
    <r>
      <t>{NFS_ROOT_FOLDER}</t>
    </r>
    <r>
      <rPr>
        <sz val="11"/>
        <color rgb="FF333333"/>
        <rFont val="Calibri"/>
        <family val="2"/>
      </rPr>
      <t>/itom/logging</t>
    </r>
  </si>
  <si>
    <t>db-backup-vol</t>
  </si>
  <si>
    <r>
      <t>{NFS_ROOT_FOLDER}</t>
    </r>
    <r>
      <rPr>
        <sz val="11"/>
        <color rgb="FF333333"/>
        <rFont val="Calibri"/>
        <family val="2"/>
      </rPr>
      <t>/itom/db_backup</t>
    </r>
  </si>
  <si>
    <t xml:space="preserve">Avro Topics (Investigate) </t>
  </si>
  <si>
    <t>Total to Allocate (GB)</t>
  </si>
  <si>
    <t>Total NFS available storage (GB)</t>
  </si>
  <si>
    <t>Sum Total Disk Space Required across all Master Nodes (GB)
10K+ RPM SAS or SSD
(RAID 10)</t>
  </si>
  <si>
    <t>Transformation Hub - Kafka Data Retention Storage Size Calculator</t>
  </si>
  <si>
    <t>Investigate - Kafka Data Retention Storage Size Calculator</t>
  </si>
  <si>
    <t>If you are modeling calculations for a Transformation Hub installation without Investigate, then fill in the input fields in the Transformation Hub worksheet only.</t>
  </si>
  <si>
    <t>Percentage to allocate for this volume</t>
  </si>
  <si>
    <r>
      <t>{NFS_ROOT_FOLDER}</t>
    </r>
    <r>
      <rPr>
        <sz val="11"/>
        <color rgb="FF333333"/>
        <rFont val="Calibri"/>
        <family val="2"/>
      </rPr>
      <t>/itom/itom_vol</t>
    </r>
  </si>
  <si>
    <t>Change Description</t>
  </si>
  <si>
    <t>Date</t>
  </si>
  <si>
    <t>Comments</t>
  </si>
  <si>
    <t>Changed default compression factor to 1-to-1 for all CEF, CEB and ESM event types</t>
  </si>
  <si>
    <t>Per R&amp;D guidance, compression of these events changed from 1/3 to 1, or no compression</t>
  </si>
  <si>
    <t xml:space="preserve">When tuning Transformation Hub for ESM data, this defines the optimal number of Kafka partitions for the ESM Topic only.
Must be set to 6 to achieve optimal ESM performance.  </t>
  </si>
  <si>
    <t>Kafka Partitions per non-ESM Topic needed for Investigate and read by the Vertica Kafka Scheduler</t>
  </si>
  <si>
    <t>Kafka Partitions per non-ESM Topic</t>
  </si>
  <si>
    <t>Kafka Partitions per ESM Topic</t>
  </si>
  <si>
    <t>Added optimal Partition calculations for both ESM and non-ESM event processing in both Transformation Hub and Investigate tabs</t>
  </si>
  <si>
    <t>ESM setting must be set to 6 partitions if ESM processing is required</t>
  </si>
  <si>
    <t>If you are modeling calculations for an Investigate installation, which requires Transformation Hub, then fill in the input fields in the Investigate worksheet only.</t>
  </si>
  <si>
    <t xml:space="preserve">When tuning Transformation Hub for use by ArcSight Investigate, this defines the optimal number of Kafka Partitions for each Topic
Set to the number of Vertica nodes * 24.  Based on the mathematical model of 12 Kafka Scheduler Workers per Vertica Node * 2 Vertica Streams per Worker
Transformation Hub default is 6 partitions but this must be changed for Investigate to achieve optimal ingestion performance.  </t>
  </si>
  <si>
    <t>Disk Capacity on Each Worker Node in GB</t>
  </si>
  <si>
    <t>Specifies the disk capacity of Kafka Worker Nodes.  It is expected that every Worker Node has identical disk capacity across the entire cluster.</t>
  </si>
  <si>
    <t xml:space="preserve">Specifies the number of Kafka Worker Nodes that are required based on the choices made in the input parameters above (EPS rates, disk capacity, disk buffer capacity, retention period, ...).  </t>
  </si>
  <si>
    <t>Number of Transformation Hub Kafka Worker Nodes Needed based on Disk Capacity on Each Node</t>
  </si>
  <si>
    <t>Total Storage Needed without the disk capacity buffer in gigabytes</t>
  </si>
  <si>
    <t>Total Storage Needed with the disk capacity buffer in gigabytes</t>
  </si>
  <si>
    <t>Total storage on all Worker Nodes in the Kafka cluster without the disk capacity buffer</t>
  </si>
  <si>
    <t>Total storage on all Worker Nodes in the Kafka cluster with the disk capacity buffer</t>
  </si>
  <si>
    <t xml:space="preserve">Set to the number of Topics, typically 1 or 0.  A '1' indicates the topic will be used for calculations, a '0' indicates it is disabled and will not be used for calculations.
Default topic : th-cef.  If you add Investigate Avro, you can create new topics for routing </t>
  </si>
  <si>
    <t>Set to the number of Topics, typically 1 or 0.  A '1' indicates the topic will be used for calculations, a '0' indicates it is disabled and will not be used for calculations.
Default topic : th-binary_esm.  More topics can be added</t>
  </si>
  <si>
    <t>Set to the number of Topics, typically 1 or 0.  A '1' indicates the topic will be used for calculations, a '0' indicates it is disabled and will not be used for calculations.
Default topic : th-syslog.  Raw syslog format</t>
  </si>
  <si>
    <t xml:space="preserve">Number of Nodes in the Vertica Cluster </t>
  </si>
  <si>
    <t>Specifies the number of nodes in the Vertica cluster.  Used to calculate the number of Kafka Partitions per Topic</t>
  </si>
  <si>
    <t>Review rows 3 through 22 and change these input fields accordingly</t>
  </si>
  <si>
    <t>This rate is used for Investigate's Avro Kafka Topic</t>
  </si>
  <si>
    <t>Compression Factor (N/1)</t>
  </si>
  <si>
    <t>It is assumed that all Worker Nodes have the same size disk capacity.</t>
  </si>
  <si>
    <t>This rate is used for Investigate's Avro Kafka Topic as well</t>
  </si>
  <si>
    <t>Typical  Connector in Transformation Hub (CTH) event size</t>
  </si>
  <si>
    <t>Average CTH Raw Event Size in Bytes</t>
  </si>
  <si>
    <t>CTH Topics</t>
  </si>
  <si>
    <t>Average CTH Events per Second</t>
  </si>
  <si>
    <t>Total CTH Storage for the cluster in gigabytes</t>
  </si>
  <si>
    <t>Set to the number of Topics, typically 1 or 0.  A '1' indicates the topic will be used for calculations, a '0' indicates it is disabled and will not be used for calculations.
Default topic: th-arcsight-avro.  CEF-to-Avro transformation has no compression</t>
  </si>
  <si>
    <t>Specifies a percentage of Disk Capacity on each Worker Node to be set aside as a buffer to handle potential processing spikes or the temporary removal of a Worker Node from the cluster during maintenance or other reason. 
A best practice is to initially set this value to zero.  Once the Number of Kafka Worker Nodes has been calculated below, then determine an appropriate percentage by dividing the number of Worker Nodes calculated into 100.  The resulting percentage will allow a single Worker Node to be removed from the cluster without decreasing available disk capacity.  Enter this percentage in this field and recalculate the number of Worker Nodes needed.</t>
  </si>
  <si>
    <t>Typical event size (batched binary event)</t>
  </si>
  <si>
    <t>Disk Capacity Buffer Percentage on Each Worker Node</t>
  </si>
  <si>
    <t>Typical CEF event size. The same size used for Investigate  Avro topic, but without compressiom</t>
  </si>
  <si>
    <t>Typical CEF event size. The same size used for Investigate's  Avro topic, but without compressiom</t>
  </si>
  <si>
    <t>Number of days to keep events in the Kafka message queues</t>
  </si>
  <si>
    <t>The default is 2 replicas</t>
  </si>
  <si>
    <t>Added calculation for the number of Worker Nodes needed based on the disk capacity of each Worker Node + a percentage disk buffer capacity
Changed CEB references to CTH, updated miscellaneous defintions</t>
  </si>
  <si>
    <t xml:space="preserve">Total CEF Storage across the entire cluster in gigabytes </t>
  </si>
  <si>
    <t>Total ESM Storage across the entire cluster in gigabytes</t>
  </si>
  <si>
    <t>Total Avro Investigate Storage across the entire cluster in gigabytes</t>
  </si>
  <si>
    <t>Total Storage per Partition in gigabytes</t>
  </si>
  <si>
    <t>Total CTH Storage across the entire the cluster in gigabytes</t>
  </si>
  <si>
    <t>Sum Total Disk Space Required across all Worker Nodes for Transformation Hub (GB)
10K+ RPM SAS or SSD
(RAID 10)</t>
  </si>
  <si>
    <t>Sum Total Disk Space Required across all Worker Nodes for Investigate (GB)
10K+ RPM SAS or SSD
(RAID 10)</t>
  </si>
  <si>
    <t xml:space="preserve">Calculated using the compression ratio </t>
  </si>
  <si>
    <t xml:space="preserve">CTH data that is forwarded to CEF/ESM topics, and should be accounted when selecting CEF/ESM EPS rates.
Calculated using the compression ratio </t>
  </si>
  <si>
    <t xml:space="preserve">CTH data that is forwarded to CEF/ESM topics, and should be accounted when selecting CEF/ESM EPS.
Calculated using the compression ratio </t>
  </si>
  <si>
    <t>Assume there is N-to-1 compression for CEF, CTH and ESM events.  The expectation is 3-to-1 using GZIP.  Avro events are never compressed.</t>
  </si>
  <si>
    <t>Reverted compression changes back to 3-to-1 ratio for all topics except Investigate's Avro</t>
  </si>
  <si>
    <t>TH compression uses a 3-to-1 default based on GZIP algorithm experiences</t>
  </si>
  <si>
    <t xml:space="preserve">When tuning Transformation Hub for syslog or other non-ESM data, this defines the optimal number of Kafka partitions for each Topic.
The optimal number of partitions = desired throughput / partition speed.  Conservatively, you can estimate that a single partition for a single Kafka topic runs at 10 MB/s * Replication Factor.
Transformation Hub default is 6 partitions, which is the minimum recommended, but this must typically be increased to achieve optimal ingestion performance.  </t>
  </si>
  <si>
    <t>Translated Total Storage per Partition in bytes</t>
  </si>
  <si>
    <t>Defines the total storage allocated to each Kafka Partition and is used as the Kafka retention log size, which is based on per Partition sizing, and not per Topic</t>
  </si>
  <si>
    <t>Defines the total storage allocated to each Kafka Partition and is used as the Kafka retention log size, which is based on per Partition sizing, and not per Topic
Use this value in the installation configuration properties which are entered in bytes, not gigabytes:
  - 'Retention log size for each partition of a Vertica Topic'
  - 'Retention log size per Kafka Topic'.</t>
  </si>
  <si>
    <t xml:space="preserve">Worker Node disk capacity must be of a sufficient size to hold at least 1 day's data based on the EPS rates entered </t>
  </si>
  <si>
    <t>Corrected Transformation Hub CEF Partitions required when the value calculated was less than 1 Partition.  Set to a minimum of 6 partitions.
Validated that Worker Node Disk Capacity was sufficient to handle EPS rates.  If disk capacity is too small then an error is shown.</t>
  </si>
  <si>
    <t>Locked the cells that are calculated.  Input fields remain unlocked but calculated fields are locked and cannot be changed.</t>
  </si>
  <si>
    <t>Protect calculated cells</t>
  </si>
  <si>
    <t>There is never compression for this topic
Testing has proven that Avro disk sizes are typically between 70% and 100% of the compressed CEF disk storage size calculated on Row 32.  Conservatively, use 100% of CEF disk sizing based on an expected compression of 3-to-1 for CEF events.</t>
  </si>
  <si>
    <t>Added checks for numeric data in input fields and modified to use 1024*1024*1024 as a GB.</t>
  </si>
  <si>
    <t>Prior calculator versions used 1000*1000*1000 as a GB</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</si>
</sst>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1"/>
      <color theme="1"/>
      <name val="Calibri"/>
      <family val="2"/>
      <scheme val="minor"/>
    </font>
    <font>
      <i/>
      <sz val="11"/>
      <color theme="1" tint="0.34998626667073579"/>
      <name val="Calibri"/>
      <family val="2"/>
      <scheme val="minor"/>
    </font>
    <font>
      <b/>
      <sz val="11"/>
      <color rgb="FF0070C0"/>
      <name val="Calibri"/>
      <family val="2"/>
      <scheme val="minor"/>
    </font>
    <font>
      <sz val="11"/>
      <color theme="1" tint="0.34998626667073579"/>
      <name val="Calibri"/>
      <family val="2"/>
      <scheme val="minor"/>
    </font>
    <font>
      <b/>
      <sz val="12"/>
      <color theme="1"/>
      <name val="Calibri"/>
      <family val="2"/>
      <scheme val="minor"/>
    </font>
    <font>
      <u/>
      <sz val="11"/>
      <color theme="10"/>
      <name val="Calibri"/>
      <family val="2"/>
      <scheme val="minor"/>
    </font>
    <font>
      <sz val="11"/>
      <color theme="0"/>
      <name val="Calibri"/>
      <family val="2"/>
      <scheme val="minor"/>
    </font>
    <font>
      <b/>
      <sz val="14"/>
      <color theme="0"/>
      <name val="Calibri"/>
      <family val="2"/>
      <scheme val="minor"/>
    </font>
    <font>
      <sz val="14"/>
      <color theme="0"/>
      <name val="Calibri"/>
      <family val="2"/>
      <scheme val="minor"/>
    </font>
    <font>
      <sz val="12"/>
      <color theme="1"/>
      <name val="Calibri"/>
      <family val="2"/>
      <scheme val="minor"/>
    </font>
    <font>
      <b/>
      <sz val="16"/>
      <color theme="0"/>
      <name val="Calibri"/>
      <family val="2"/>
      <scheme val="minor"/>
    </font>
    <font>
      <sz val="12"/>
      <color rgb="FFFFFFFF"/>
      <name val="Calibri"/>
      <family val="2"/>
      <scheme val="minor"/>
    </font>
    <font>
      <sz val="12"/>
      <color rgb="FF000000"/>
      <name val="Calibri"/>
      <family val="2"/>
      <scheme val="minor"/>
    </font>
    <font>
      <sz val="11"/>
      <color theme="1"/>
      <name val="Calibri"/>
      <family val="2"/>
      <scheme val="minor"/>
    </font>
    <font>
      <sz val="16"/>
      <color theme="0"/>
      <name val="Calibri"/>
      <family val="2"/>
      <scheme val="minor"/>
    </font>
    <font>
      <sz val="10"/>
      <color rgb="FF1F497D"/>
      <name val="Arial"/>
      <family val="2"/>
    </font>
    <font>
      <b/>
      <sz val="11"/>
      <color rgb="FFFFFFFF"/>
      <name val="Calibri"/>
      <family val="2"/>
    </font>
    <font>
      <b/>
      <sz val="11"/>
      <color rgb="FF333333"/>
      <name val="Calibri"/>
      <family val="2"/>
    </font>
    <font>
      <i/>
      <sz val="11"/>
      <color rgb="FF333333"/>
      <name val="Calibri"/>
      <family val="2"/>
    </font>
    <font>
      <sz val="11"/>
      <color rgb="FF333333"/>
      <name val="Calibri"/>
      <family val="2"/>
    </font>
    <font>
      <b/>
      <sz val="14"/>
      <color rgb="FF7030A0"/>
      <name val="Calibri"/>
      <family val="2"/>
      <scheme val="minor"/>
    </font>
    <font>
      <b/>
      <sz val="12"/>
      <color rgb="FF7030A0"/>
      <name val="Calibri"/>
      <family val="2"/>
      <scheme val="minor"/>
    </font>
    <font>
      <sz val="11"/>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0070C0"/>
        <bgColor indexed="64"/>
      </patternFill>
    </fill>
    <fill>
      <patternFill patternType="solid">
        <fgColor rgb="FF7030A0"/>
        <bgColor indexed="64"/>
      </patternFill>
    </fill>
    <fill>
      <patternFill patternType="solid">
        <fgColor rgb="FF5B9BD5"/>
        <bgColor indexed="64"/>
      </patternFill>
    </fill>
    <fill>
      <patternFill patternType="solid">
        <fgColor rgb="FFDEEAF6"/>
        <bgColor indexed="64"/>
      </patternFill>
    </fill>
  </fills>
  <borders count="14">
    <border>
      <left/>
      <right/>
      <top/>
      <bottom/>
      <diagonal/>
    </border>
    <border>
      <left style="medium">
        <color rgb="FF9CC2E5"/>
      </left>
      <right style="medium">
        <color rgb="FF9CC2E5"/>
      </right>
      <top/>
      <bottom style="medium">
        <color rgb="FF9CC2E5"/>
      </bottom>
      <diagonal/>
    </border>
    <border>
      <left/>
      <right style="medium">
        <color rgb="FF9CC2E5"/>
      </right>
      <top/>
      <bottom style="medium">
        <color rgb="FF9CC2E5"/>
      </bottom>
      <diagonal/>
    </border>
    <border>
      <left style="medium">
        <color rgb="FF5B9BD5"/>
      </left>
      <right/>
      <top style="medium">
        <color rgb="FF5B9BD5"/>
      </top>
      <bottom/>
      <diagonal/>
    </border>
    <border>
      <left style="medium">
        <color rgb="FF5B9BD5"/>
      </left>
      <right/>
      <top/>
      <bottom/>
      <diagonal/>
    </border>
    <border>
      <left style="medium">
        <color rgb="FF5B9BD5"/>
      </left>
      <right/>
      <top/>
      <bottom style="medium">
        <color rgb="FF5B9BD5"/>
      </bottom>
      <diagonal/>
    </border>
    <border>
      <left/>
      <right/>
      <top style="medium">
        <color rgb="FF5B9BD5"/>
      </top>
      <bottom/>
      <diagonal/>
    </border>
    <border>
      <left/>
      <right/>
      <top/>
      <bottom style="medium">
        <color rgb="FF5B9BD5"/>
      </bottom>
      <diagonal/>
    </border>
    <border>
      <left/>
      <right style="medium">
        <color rgb="FF5B9BD5"/>
      </right>
      <top style="medium">
        <color rgb="FF5B9BD5"/>
      </top>
      <bottom/>
      <diagonal/>
    </border>
    <border>
      <left/>
      <right style="medium">
        <color rgb="FF5B9BD5"/>
      </right>
      <top/>
      <bottom/>
      <diagonal/>
    </border>
    <border>
      <left/>
      <right style="medium">
        <color rgb="FF5B9BD5"/>
      </right>
      <top/>
      <bottom style="medium">
        <color rgb="FF5B9BD5"/>
      </bottom>
      <diagonal/>
    </border>
    <border>
      <left style="medium">
        <color rgb="FF5B9BD5"/>
      </left>
      <right/>
      <top style="medium">
        <color rgb="FF5B9BD5"/>
      </top>
      <bottom style="medium">
        <color rgb="FF5B9BD5"/>
      </bottom>
      <diagonal/>
    </border>
    <border>
      <left/>
      <right/>
      <top style="medium">
        <color rgb="FF5B9BD5"/>
      </top>
      <bottom style="medium">
        <color rgb="FF5B9BD5"/>
      </bottom>
      <diagonal/>
    </border>
    <border>
      <left/>
      <right style="medium">
        <color rgb="FF5B9BD5"/>
      </right>
      <top style="medium">
        <color rgb="FF5B9BD5"/>
      </top>
      <bottom style="medium">
        <color rgb="FF5B9BD5"/>
      </bottom>
      <diagonal/>
    </border>
  </borders>
  <cellStyleXfs count="3">
    <xf numFmtId="0" fontId="0" fillId="0" borderId="0"/>
    <xf numFmtId="0" fontId="6" fillId="0" borderId="0" applyNumberFormat="0" applyFill="0" applyBorder="0" applyAlignment="0" applyProtection="0"/>
    <xf numFmtId="9" fontId="14" fillId="0" borderId="0" applyFont="0" applyFill="0" applyBorder="0" applyAlignment="0" applyProtection="0"/>
  </cellStyleXfs>
  <cellXfs count="71">
    <xf numFmtId="0" fontId="0" fillId="0" borderId="0" xfId="0"/>
    <xf numFmtId="0" fontId="0" fillId="2" borderId="0" xfId="0" applyFill="1"/>
    <xf numFmtId="0" fontId="0" fillId="3" borderId="0" xfId="0" applyFill="1"/>
    <xf numFmtId="3" fontId="5" fillId="0" borderId="0" xfId="0" applyNumberFormat="1" applyFont="1"/>
    <xf numFmtId="3" fontId="0" fillId="0" borderId="0" xfId="0" applyNumberFormat="1"/>
    <xf numFmtId="3" fontId="1" fillId="0" borderId="0" xfId="0" applyNumberFormat="1" applyFont="1"/>
    <xf numFmtId="0" fontId="0" fillId="4" borderId="0" xfId="0" applyFill="1"/>
    <xf numFmtId="0" fontId="11" fillId="5" borderId="0" xfId="0" applyFont="1" applyFill="1"/>
    <xf numFmtId="0" fontId="9" fillId="4" borderId="0" xfId="0" applyFont="1" applyFill="1" applyAlignment="1">
      <alignment wrapText="1"/>
    </xf>
    <xf numFmtId="0" fontId="0" fillId="0" borderId="0" xfId="0" applyAlignment="1">
      <alignment wrapText="1"/>
    </xf>
    <xf numFmtId="0" fontId="12" fillId="6" borderId="6" xfId="0" applyFont="1" applyFill="1" applyBorder="1" applyAlignment="1">
      <alignment horizontal="center" vertical="center" wrapText="1"/>
    </xf>
    <xf numFmtId="0" fontId="12" fillId="6" borderId="0" xfId="0" applyFont="1" applyFill="1" applyAlignment="1">
      <alignment horizontal="center" vertical="center" wrapText="1"/>
    </xf>
    <xf numFmtId="0" fontId="12" fillId="6" borderId="7" xfId="0" applyFont="1" applyFill="1" applyBorder="1" applyAlignment="1">
      <alignment horizontal="center" vertical="center" wrapText="1"/>
    </xf>
    <xf numFmtId="0" fontId="0" fillId="6" borderId="7" xfId="0" applyFill="1" applyBorder="1" applyAlignment="1">
      <alignment horizontal="center" vertical="top" wrapText="1"/>
    </xf>
    <xf numFmtId="0" fontId="10" fillId="7" borderId="1" xfId="0" applyFont="1" applyFill="1" applyBorder="1" applyAlignment="1">
      <alignment horizontal="center" vertical="center" wrapText="1"/>
    </xf>
    <xf numFmtId="0" fontId="13" fillId="7" borderId="2"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0" fillId="0" borderId="0" xfId="0" applyAlignment="1">
      <alignment horizontal="center" wrapText="1"/>
    </xf>
    <xf numFmtId="0" fontId="12" fillId="6" borderId="6"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2" fillId="0" borderId="0" xfId="0" applyFont="1" applyAlignment="1">
      <alignment wrapText="1"/>
    </xf>
    <xf numFmtId="0" fontId="11" fillId="5" borderId="0" xfId="0" applyFont="1" applyFill="1" applyAlignment="1">
      <alignment wrapText="1"/>
    </xf>
    <xf numFmtId="0" fontId="10" fillId="0" borderId="0" xfId="0" applyFont="1" applyAlignment="1">
      <alignment wrapText="1"/>
    </xf>
    <xf numFmtId="0" fontId="0" fillId="0" borderId="0" xfId="0" applyFont="1" applyAlignment="1">
      <alignment wrapText="1"/>
    </xf>
    <xf numFmtId="0" fontId="8" fillId="5" borderId="0" xfId="0" applyFont="1" applyFill="1" applyAlignment="1">
      <alignment wrapText="1"/>
    </xf>
    <xf numFmtId="0" fontId="1" fillId="0" borderId="0" xfId="0" applyFont="1" applyAlignment="1">
      <alignment wrapText="1"/>
    </xf>
    <xf numFmtId="1" fontId="5" fillId="0" borderId="0" xfId="0" applyNumberFormat="1" applyFont="1"/>
    <xf numFmtId="0" fontId="15" fillId="4" borderId="0" xfId="0" applyFont="1" applyFill="1"/>
    <xf numFmtId="0" fontId="17" fillId="6" borderId="11" xfId="0" applyFont="1" applyFill="1" applyBorder="1" applyAlignment="1">
      <alignment horizontal="center" vertical="center" wrapText="1"/>
    </xf>
    <xf numFmtId="0" fontId="17" fillId="6" borderId="12" xfId="0" applyFont="1" applyFill="1" applyBorder="1" applyAlignment="1">
      <alignment horizontal="center" vertical="center" wrapText="1"/>
    </xf>
    <xf numFmtId="0" fontId="17" fillId="6" borderId="13" xfId="0" applyFont="1" applyFill="1" applyBorder="1" applyAlignment="1">
      <alignment horizontal="center" vertical="center" wrapText="1"/>
    </xf>
    <xf numFmtId="0" fontId="18" fillId="7" borderId="1" xfId="0" applyFont="1" applyFill="1" applyBorder="1" applyAlignment="1">
      <alignment vertical="center" wrapText="1"/>
    </xf>
    <xf numFmtId="0" fontId="19" fillId="7" borderId="2" xfId="0" applyFont="1" applyFill="1" applyBorder="1" applyAlignment="1">
      <alignment vertical="center" wrapText="1"/>
    </xf>
    <xf numFmtId="0" fontId="18" fillId="0" borderId="1" xfId="0" applyFont="1" applyBorder="1" applyAlignment="1">
      <alignment vertical="center" wrapText="1"/>
    </xf>
    <xf numFmtId="0" fontId="19" fillId="0" borderId="2" xfId="0" applyFont="1" applyBorder="1" applyAlignment="1">
      <alignment vertical="center" wrapText="1"/>
    </xf>
    <xf numFmtId="9" fontId="0" fillId="0" borderId="0" xfId="2" applyFont="1"/>
    <xf numFmtId="0" fontId="16" fillId="0" borderId="0" xfId="0" applyFont="1" applyAlignment="1">
      <alignment vertical="center"/>
    </xf>
    <xf numFmtId="0" fontId="17" fillId="6" borderId="0" xfId="0" applyFont="1" applyFill="1" applyBorder="1" applyAlignment="1">
      <alignment horizontal="center" vertical="center" wrapText="1"/>
    </xf>
    <xf numFmtId="9" fontId="20" fillId="7" borderId="2" xfId="2" applyFont="1" applyFill="1" applyBorder="1" applyAlignment="1">
      <alignment horizontal="center" vertical="center" wrapText="1"/>
    </xf>
    <xf numFmtId="9" fontId="20" fillId="0" borderId="2" xfId="2" applyFont="1" applyBorder="1" applyAlignment="1">
      <alignment horizontal="center" vertical="center" wrapText="1"/>
    </xf>
    <xf numFmtId="0" fontId="7" fillId="5" borderId="0" xfId="0" applyFont="1" applyFill="1" applyAlignment="1">
      <alignment wrapText="1"/>
    </xf>
    <xf numFmtId="0" fontId="0" fillId="4" borderId="0" xfId="0" applyFill="1" applyAlignment="1">
      <alignment wrapText="1"/>
    </xf>
    <xf numFmtId="0" fontId="2" fillId="4" borderId="0" xfId="0" applyFont="1" applyFill="1" applyAlignment="1">
      <alignment wrapText="1"/>
    </xf>
    <xf numFmtId="0" fontId="4" fillId="0" borderId="0" xfId="0" applyFont="1" applyAlignment="1">
      <alignment wrapText="1"/>
    </xf>
    <xf numFmtId="0" fontId="3" fillId="0" borderId="0" xfId="0" applyFont="1" applyAlignment="1">
      <alignment horizontal="right" wrapText="1"/>
    </xf>
    <xf numFmtId="0" fontId="0" fillId="0" borderId="0" xfId="0" applyAlignment="1">
      <alignment horizontal="right" wrapText="1"/>
    </xf>
    <xf numFmtId="0" fontId="7" fillId="4" borderId="0" xfId="0" applyFont="1" applyFill="1" applyAlignment="1">
      <alignment wrapText="1"/>
    </xf>
    <xf numFmtId="3" fontId="21" fillId="0" borderId="0" xfId="0" applyNumberFormat="1" applyFont="1"/>
    <xf numFmtId="0" fontId="21" fillId="0" borderId="0" xfId="0" applyFont="1" applyAlignment="1">
      <alignment horizontal="right" wrapText="1"/>
    </xf>
    <xf numFmtId="3" fontId="22" fillId="0" borderId="0" xfId="0" applyNumberFormat="1" applyFont="1" applyAlignment="1">
      <alignment horizontal="center"/>
    </xf>
    <xf numFmtId="15" fontId="0" fillId="0" borderId="0" xfId="0" applyNumberFormat="1" applyAlignment="1">
      <alignment wrapText="1"/>
    </xf>
    <xf numFmtId="0" fontId="23" fillId="0" borderId="0" xfId="0" applyFont="1" applyAlignment="1">
      <alignment horizontal="left" wrapText="1"/>
    </xf>
    <xf numFmtId="3" fontId="8" fillId="5" borderId="0" xfId="0" applyNumberFormat="1" applyFont="1" applyFill="1"/>
    <xf numFmtId="0" fontId="1" fillId="0" borderId="0" xfId="0" applyFont="1"/>
    <xf numFmtId="3" fontId="6" fillId="7" borderId="2" xfId="1" quotePrefix="1" applyNumberFormat="1" applyFill="1" applyBorder="1" applyAlignment="1">
      <alignment horizontal="center" vertical="center" wrapText="1"/>
    </xf>
    <xf numFmtId="3" fontId="5" fillId="0" borderId="0" xfId="0" applyNumberFormat="1" applyFont="1" applyAlignment="1">
      <alignment wrapText="1"/>
    </xf>
    <xf numFmtId="1" fontId="5" fillId="0" borderId="0" xfId="0" applyNumberFormat="1" applyFont="1" applyAlignment="1">
      <alignment wrapText="1"/>
    </xf>
    <xf numFmtId="0" fontId="3" fillId="0" borderId="0" xfId="0" applyFont="1" applyProtection="1">
      <protection locked="0"/>
    </xf>
    <xf numFmtId="3" fontId="3" fillId="0" borderId="0" xfId="0" applyNumberFormat="1" applyFont="1" applyProtection="1">
      <protection locked="0"/>
    </xf>
    <xf numFmtId="9" fontId="3" fillId="0" borderId="0" xfId="2" applyFont="1" applyProtection="1">
      <protection locked="0"/>
    </xf>
    <xf numFmtId="0" fontId="0" fillId="0" borderId="0" xfId="0" applyProtection="1">
      <protection locked="0"/>
    </xf>
    <xf numFmtId="0" fontId="12" fillId="6" borderId="3"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12" fillId="6" borderId="10" xfId="0" applyFont="1" applyFill="1" applyBorder="1" applyAlignment="1">
      <alignment horizontal="center" vertical="center" wrapText="1"/>
    </xf>
    <xf numFmtId="1" fontId="3" fillId="0" borderId="0" xfId="0" applyNumberFormat="1" applyFont="1" applyProtection="1">
      <protection locked="0"/>
    </xf>
  </cellXfs>
  <cellStyles count="3">
    <cellStyle name="Hyperlink" xfId="1" builtinId="8"/>
    <cellStyle name="Normal" xfId="0" builtinId="0"/>
    <cellStyle name="Percent" xfId="2" builtinId="5"/>
  </cellStyles>
  <dxfs count="4">
    <dxf>
      <font>
        <color rgb="FFFF0000"/>
      </font>
    </dxf>
    <dxf>
      <font>
        <color rgb="FFFF0000"/>
      </font>
    </dxf>
    <dxf>
      <font>
        <color rgb="FFFF0000"/>
      </font>
    </dxf>
    <dxf>
      <font>
        <color rgb="FFFF0000"/>
      </font>
    </dxf>
  </dxfs>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32</xdr:row>
      <xdr:rowOff>123825</xdr:rowOff>
    </xdr:from>
    <xdr:to>
      <xdr:col>12</xdr:col>
      <xdr:colOff>457715</xdr:colOff>
      <xdr:row>38</xdr:row>
      <xdr:rowOff>47010</xdr:rowOff>
    </xdr:to>
    <xdr:pic>
      <xdr:nvPicPr>
        <xdr:cNvPr id="3" name="Picture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0067925" y="9324975"/>
          <a:ext cx="5944115" cy="5487983"/>
        </a:xfrm>
        <a:prstGeom prst="rect">
          <a:avLst/>
        </a:prstGeom>
      </xdr:spPr>
    </xdr:pic>
    <xdr:clientData/>
  </xdr:twoCellAnchor>
  <xdr:twoCellAnchor editAs="oneCell">
    <xdr:from>
      <xdr:col>3</xdr:col>
      <xdr:colOff>76200</xdr:colOff>
      <xdr:row>12</xdr:row>
      <xdr:rowOff>95250</xdr:rowOff>
    </xdr:from>
    <xdr:to>
      <xdr:col>14</xdr:col>
      <xdr:colOff>291</xdr:colOff>
      <xdr:row>24</xdr:row>
      <xdr:rowOff>833615</xdr:rowOff>
    </xdr:to>
    <xdr:pic>
      <xdr:nvPicPr>
        <xdr:cNvPr id="6" name="Picture 5">
          <a:extLst>
            <a:ext uri="{FF2B5EF4-FFF2-40B4-BE49-F238E27FC236}">
              <a16:creationId xmlns=""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0144125" y="2743200"/>
          <a:ext cx="6626926" cy="3859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33</xdr:row>
      <xdr:rowOff>123825</xdr:rowOff>
    </xdr:from>
    <xdr:to>
      <xdr:col>12</xdr:col>
      <xdr:colOff>457715</xdr:colOff>
      <xdr:row>47</xdr:row>
      <xdr:rowOff>23110</xdr:rowOff>
    </xdr:to>
    <xdr:pic>
      <xdr:nvPicPr>
        <xdr:cNvPr id="2" name="Picture 1">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0355580" y="11858625"/>
          <a:ext cx="5944115" cy="5317398"/>
        </a:xfrm>
        <a:prstGeom prst="rect">
          <a:avLst/>
        </a:prstGeom>
      </xdr:spPr>
    </xdr:pic>
    <xdr:clientData/>
  </xdr:twoCellAnchor>
  <xdr:twoCellAnchor editAs="oneCell">
    <xdr:from>
      <xdr:col>3</xdr:col>
      <xdr:colOff>205740</xdr:colOff>
      <xdr:row>7</xdr:row>
      <xdr:rowOff>148590</xdr:rowOff>
    </xdr:from>
    <xdr:to>
      <xdr:col>13</xdr:col>
      <xdr:colOff>449580</xdr:colOff>
      <xdr:row>25</xdr:row>
      <xdr:rowOff>269042</xdr:rowOff>
    </xdr:to>
    <xdr:pic>
      <xdr:nvPicPr>
        <xdr:cNvPr id="3" name="Picture 2">
          <a:extLst>
            <a:ext uri="{FF2B5EF4-FFF2-40B4-BE49-F238E27FC236}">
              <a16:creationId xmlns="" xmlns:a16="http://schemas.microsoft.com/office/drawing/2014/main" id="{00000000-0008-0000-0100-000006000000}"/>
            </a:ext>
          </a:extLst>
        </xdr:cNvPr>
        <xdr:cNvPicPr>
          <a:picLocks noChangeAspect="1"/>
        </xdr:cNvPicPr>
      </xdr:nvPicPr>
      <xdr:blipFill>
        <a:blip xmlns:r="http://schemas.openxmlformats.org/officeDocument/2006/relationships" r:embed="rId2"/>
        <a:stretch>
          <a:fillRect/>
        </a:stretch>
      </xdr:blipFill>
      <xdr:spPr>
        <a:xfrm>
          <a:off x="10561320" y="4164330"/>
          <a:ext cx="6339840" cy="56601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defaultRowHeight="15" x14ac:dyDescent="0.25"/>
  <cols>
    <col min="1" max="1" width="85" style="9" customWidth="1"/>
  </cols>
  <sheetData>
    <row r="1" spans="1:1" ht="30" x14ac:dyDescent="0.25">
      <c r="A1" s="46" t="s">
        <v>39</v>
      </c>
    </row>
    <row r="3" spans="1:1" ht="30" x14ac:dyDescent="0.25">
      <c r="A3" s="46" t="s">
        <v>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topLeftCell="A5" workbookViewId="0">
      <selection activeCell="C9" sqref="C9"/>
    </sheetView>
  </sheetViews>
  <sheetFormatPr defaultColWidth="9.140625" defaultRowHeight="15" x14ac:dyDescent="0.25"/>
  <cols>
    <col min="1" max="1" width="54.7109375" style="9" customWidth="1"/>
    <col min="2" max="2" width="16" style="9" customWidth="1"/>
    <col min="3" max="3" width="42.140625" style="9" customWidth="1"/>
    <col min="4" max="16384" width="9.140625" style="9"/>
  </cols>
  <sheetData>
    <row r="1" spans="1:3" ht="18.75" x14ac:dyDescent="0.3">
      <c r="A1" s="8" t="s">
        <v>42</v>
      </c>
      <c r="B1" s="8" t="s">
        <v>43</v>
      </c>
      <c r="C1" s="8" t="s">
        <v>44</v>
      </c>
    </row>
    <row r="3" spans="1:3" ht="45" x14ac:dyDescent="0.25">
      <c r="A3" s="9" t="s">
        <v>45</v>
      </c>
      <c r="B3" s="50">
        <v>43632</v>
      </c>
      <c r="C3" s="9" t="s">
        <v>46</v>
      </c>
    </row>
    <row r="4" spans="1:3" ht="45" x14ac:dyDescent="0.25">
      <c r="A4" s="9" t="s">
        <v>51</v>
      </c>
      <c r="B4" s="50">
        <v>43635</v>
      </c>
      <c r="C4" s="9" t="s">
        <v>52</v>
      </c>
    </row>
    <row r="5" spans="1:3" ht="90" x14ac:dyDescent="0.25">
      <c r="A5" s="9" t="s">
        <v>86</v>
      </c>
      <c r="B5" s="50">
        <v>43671</v>
      </c>
      <c r="C5" s="9" t="s">
        <v>71</v>
      </c>
    </row>
    <row r="6" spans="1:3" ht="30" x14ac:dyDescent="0.25">
      <c r="A6" s="9" t="s">
        <v>98</v>
      </c>
      <c r="B6" s="50">
        <v>43672</v>
      </c>
      <c r="C6" s="9" t="s">
        <v>99</v>
      </c>
    </row>
    <row r="7" spans="1:3" ht="105" x14ac:dyDescent="0.25">
      <c r="A7" s="9" t="s">
        <v>105</v>
      </c>
      <c r="B7" s="50">
        <v>43693</v>
      </c>
      <c r="C7" s="9" t="s">
        <v>104</v>
      </c>
    </row>
    <row r="8" spans="1:3" ht="45" x14ac:dyDescent="0.25">
      <c r="A8" s="9" t="s">
        <v>106</v>
      </c>
      <c r="B8" s="50">
        <v>43696</v>
      </c>
      <c r="C8" s="9" t="s">
        <v>107</v>
      </c>
    </row>
    <row r="9" spans="1:3" ht="30" x14ac:dyDescent="0.25">
      <c r="A9" s="9" t="s">
        <v>109</v>
      </c>
      <c r="B9" s="50">
        <v>43697</v>
      </c>
      <c r="C9" s="9"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topLeftCell="A34" zoomScaleNormal="100" workbookViewId="0">
      <selection activeCell="B9" sqref="B9"/>
    </sheetView>
  </sheetViews>
  <sheetFormatPr defaultRowHeight="15" x14ac:dyDescent="0.25"/>
  <cols>
    <col min="1" max="1" width="43.42578125" style="9" customWidth="1"/>
    <col min="2" max="2" width="15.5703125" customWidth="1"/>
    <col min="3" max="3" width="92" style="9" customWidth="1"/>
  </cols>
  <sheetData>
    <row r="1" spans="1:3" s="2" customFormat="1" ht="21" x14ac:dyDescent="0.35">
      <c r="A1" s="21"/>
      <c r="B1" s="7" t="s">
        <v>37</v>
      </c>
      <c r="C1" s="40"/>
    </row>
    <row r="2" spans="1:3" ht="37.5" x14ac:dyDescent="0.3">
      <c r="A2" s="8" t="s">
        <v>7</v>
      </c>
      <c r="B2" s="6"/>
      <c r="C2" s="41"/>
    </row>
    <row r="3" spans="1:3" ht="60" x14ac:dyDescent="0.25">
      <c r="A3" s="44" t="s">
        <v>3</v>
      </c>
      <c r="B3" s="57">
        <v>1</v>
      </c>
      <c r="C3" s="20" t="s">
        <v>63</v>
      </c>
    </row>
    <row r="4" spans="1:3" ht="60" x14ac:dyDescent="0.25">
      <c r="A4" s="44" t="s">
        <v>4</v>
      </c>
      <c r="B4" s="57">
        <v>0</v>
      </c>
      <c r="C4" s="20" t="s">
        <v>64</v>
      </c>
    </row>
    <row r="5" spans="1:3" ht="60" x14ac:dyDescent="0.25">
      <c r="A5" s="44" t="s">
        <v>75</v>
      </c>
      <c r="B5" s="57">
        <v>0</v>
      </c>
      <c r="C5" s="20" t="s">
        <v>65</v>
      </c>
    </row>
    <row r="6" spans="1:3" ht="60" x14ac:dyDescent="0.25">
      <c r="A6" s="44" t="s">
        <v>33</v>
      </c>
      <c r="B6" s="57">
        <v>0</v>
      </c>
      <c r="C6" s="20" t="s">
        <v>78</v>
      </c>
    </row>
    <row r="7" spans="1:3" ht="30" x14ac:dyDescent="0.25">
      <c r="A7" s="44" t="s">
        <v>55</v>
      </c>
      <c r="B7" s="58">
        <v>8000</v>
      </c>
      <c r="C7" s="20" t="s">
        <v>56</v>
      </c>
    </row>
    <row r="8" spans="1:3" ht="135" x14ac:dyDescent="0.25">
      <c r="A8" s="44" t="s">
        <v>81</v>
      </c>
      <c r="B8" s="59">
        <v>0.2</v>
      </c>
      <c r="C8" s="20" t="s">
        <v>79</v>
      </c>
    </row>
    <row r="9" spans="1:3" x14ac:dyDescent="0.25">
      <c r="A9" s="45"/>
      <c r="B9" s="60"/>
      <c r="C9" s="20"/>
    </row>
    <row r="10" spans="1:3" x14ac:dyDescent="0.25">
      <c r="A10" s="44" t="s">
        <v>1</v>
      </c>
      <c r="B10" s="58">
        <v>1765</v>
      </c>
      <c r="C10" s="20" t="s">
        <v>82</v>
      </c>
    </row>
    <row r="11" spans="1:3" ht="30" x14ac:dyDescent="0.25">
      <c r="A11" s="44" t="s">
        <v>2</v>
      </c>
      <c r="B11" s="58">
        <v>2000</v>
      </c>
      <c r="C11" s="20" t="s">
        <v>80</v>
      </c>
    </row>
    <row r="12" spans="1:3" x14ac:dyDescent="0.25">
      <c r="A12" s="44" t="s">
        <v>74</v>
      </c>
      <c r="B12" s="58">
        <v>700</v>
      </c>
      <c r="C12" s="20" t="s">
        <v>73</v>
      </c>
    </row>
    <row r="13" spans="1:3" x14ac:dyDescent="0.25">
      <c r="A13" s="44"/>
      <c r="B13" s="57"/>
      <c r="C13" s="20"/>
    </row>
    <row r="14" spans="1:3" x14ac:dyDescent="0.25">
      <c r="A14" s="44" t="s">
        <v>5</v>
      </c>
      <c r="B14" s="58">
        <v>80000</v>
      </c>
      <c r="C14" s="20" t="s">
        <v>72</v>
      </c>
    </row>
    <row r="15" spans="1:3" x14ac:dyDescent="0.25">
      <c r="A15" s="44" t="s">
        <v>6</v>
      </c>
      <c r="B15" s="58">
        <v>0</v>
      </c>
      <c r="C15" s="20"/>
    </row>
    <row r="16" spans="1:3" x14ac:dyDescent="0.25">
      <c r="A16" s="44" t="s">
        <v>76</v>
      </c>
      <c r="B16" s="58">
        <v>0</v>
      </c>
      <c r="C16" s="20"/>
    </row>
    <row r="17" spans="1:3" x14ac:dyDescent="0.25">
      <c r="A17" s="44"/>
      <c r="B17" s="58"/>
      <c r="C17" s="20"/>
    </row>
    <row r="18" spans="1:3" x14ac:dyDescent="0.25">
      <c r="A18" s="44" t="s">
        <v>20</v>
      </c>
      <c r="B18" s="57">
        <v>2</v>
      </c>
      <c r="C18" s="20" t="s">
        <v>84</v>
      </c>
    </row>
    <row r="19" spans="1:3" x14ac:dyDescent="0.25">
      <c r="A19" s="44"/>
      <c r="B19" s="57"/>
      <c r="C19" s="20"/>
    </row>
    <row r="20" spans="1:3" ht="30" x14ac:dyDescent="0.25">
      <c r="A20" s="44" t="s">
        <v>70</v>
      </c>
      <c r="B20" s="57">
        <v>3</v>
      </c>
      <c r="C20" s="20" t="s">
        <v>97</v>
      </c>
    </row>
    <row r="21" spans="1:3" x14ac:dyDescent="0.25">
      <c r="A21" s="44" t="s">
        <v>0</v>
      </c>
      <c r="B21" s="57">
        <v>2</v>
      </c>
      <c r="C21" s="20" t="s">
        <v>85</v>
      </c>
    </row>
    <row r="22" spans="1:3" x14ac:dyDescent="0.25">
      <c r="B22" s="60"/>
      <c r="C22" s="20"/>
    </row>
    <row r="23" spans="1:3" s="1" customFormat="1" ht="18" customHeight="1" x14ac:dyDescent="0.3">
      <c r="A23" s="8" t="s">
        <v>19</v>
      </c>
      <c r="B23" s="6"/>
      <c r="C23" s="42"/>
    </row>
    <row r="24" spans="1:3" ht="45" x14ac:dyDescent="0.25">
      <c r="A24" s="51" t="s">
        <v>58</v>
      </c>
      <c r="B24" s="53">
        <f>ROUNDUP(B40/B7,0)</f>
        <v>3</v>
      </c>
      <c r="C24" s="20" t="s">
        <v>57</v>
      </c>
    </row>
    <row r="25" spans="1:3" ht="124.15" customHeight="1" x14ac:dyDescent="0.25">
      <c r="A25" s="9" t="s">
        <v>49</v>
      </c>
      <c r="B25" s="26">
        <f>IF(B21*B29/(0.01*86400)&lt;6,6,B21*B29/(0.01*86400))</f>
        <v>21.040439605712891</v>
      </c>
      <c r="C25" s="20" t="s">
        <v>100</v>
      </c>
    </row>
    <row r="26" spans="1:3" x14ac:dyDescent="0.25">
      <c r="C26" s="43"/>
    </row>
    <row r="27" spans="1:3" ht="60" x14ac:dyDescent="0.25">
      <c r="A27" s="9" t="s">
        <v>50</v>
      </c>
      <c r="B27" s="26">
        <f>IF((B15&gt;0),6,0)</f>
        <v>0</v>
      </c>
      <c r="C27" s="20" t="s">
        <v>47</v>
      </c>
    </row>
    <row r="28" spans="1:3" x14ac:dyDescent="0.25">
      <c r="C28" s="43"/>
    </row>
    <row r="29" spans="1:3" ht="15.75" x14ac:dyDescent="0.25">
      <c r="A29" s="22" t="s">
        <v>8</v>
      </c>
      <c r="B29" s="3">
        <f xml:space="preserve"> B40/B18</f>
        <v>9089.4699096679687</v>
      </c>
      <c r="C29" s="43"/>
    </row>
    <row r="30" spans="1:3" x14ac:dyDescent="0.25">
      <c r="A30" s="23"/>
      <c r="B30" s="4"/>
      <c r="C30" s="43"/>
    </row>
    <row r="31" spans="1:3" ht="31.5" x14ac:dyDescent="0.25">
      <c r="A31" s="22" t="s">
        <v>87</v>
      </c>
      <c r="B31" s="3">
        <f xml:space="preserve"> (((B3*B10*B14*(B18*24*60*60))/B20)/(1024*1024*1024))*B21</f>
        <v>15149.116516113281</v>
      </c>
      <c r="C31" s="43" t="s">
        <v>94</v>
      </c>
    </row>
    <row r="32" spans="1:3" ht="31.5" x14ac:dyDescent="0.25">
      <c r="A32" s="22" t="s">
        <v>88</v>
      </c>
      <c r="B32" s="3">
        <f xml:space="preserve"> (((B4*B11*B15*(B18*24*60*60))/B20)/(1024*1024*1024))*B21</f>
        <v>0</v>
      </c>
      <c r="C32" s="43" t="s">
        <v>94</v>
      </c>
    </row>
    <row r="33" spans="1:3" ht="60" x14ac:dyDescent="0.25">
      <c r="A33" s="22" t="s">
        <v>77</v>
      </c>
      <c r="B33" s="3">
        <f xml:space="preserve"> (((B5*B12*B16*(B18*24*60*60))/B20)/(1024*1024*1024))*B21</f>
        <v>0</v>
      </c>
      <c r="C33" s="20" t="s">
        <v>96</v>
      </c>
    </row>
    <row r="34" spans="1:3" ht="75" x14ac:dyDescent="0.25">
      <c r="A34" s="22" t="s">
        <v>89</v>
      </c>
      <c r="B34" s="3">
        <f xml:space="preserve"> IF(B6&gt;0, B31,0)</f>
        <v>0</v>
      </c>
      <c r="C34" s="20" t="s">
        <v>108</v>
      </c>
    </row>
    <row r="35" spans="1:3" x14ac:dyDescent="0.25">
      <c r="A35" s="23"/>
      <c r="B35" s="5"/>
    </row>
    <row r="36" spans="1:3" ht="105.75" customHeight="1" x14ac:dyDescent="0.25">
      <c r="A36" s="22" t="s">
        <v>90</v>
      </c>
      <c r="B36" s="55">
        <f>IF(ROUNDUP(B40/B25,0)&gt;B7,"Error:  Worker Node Disk Capacity is Too Small to Handle Daily EPS Rates", ROUNDUP(B40/B25,0))</f>
        <v>864</v>
      </c>
      <c r="C36" s="20" t="s">
        <v>102</v>
      </c>
    </row>
    <row r="37" spans="1:3" ht="101.25" customHeight="1" x14ac:dyDescent="0.25">
      <c r="A37" s="22" t="s">
        <v>101</v>
      </c>
      <c r="B37" s="56">
        <f>IF(B36="Error:  Worker Node Disk Capacity is Too Small to Handle Daily EPS Rates","Not calculated:  Worker Node Disk Capacity is Too Small to Handle Daily EPS Rates",B36*1024*1024*1024)</f>
        <v>927712935936</v>
      </c>
      <c r="C37" s="20" t="s">
        <v>103</v>
      </c>
    </row>
    <row r="38" spans="1:3" ht="37.5" x14ac:dyDescent="0.3">
      <c r="A38" s="24" t="s">
        <v>59</v>
      </c>
      <c r="B38" s="52">
        <f>(B31+B32+B33+B34)</f>
        <v>15149.116516113281</v>
      </c>
      <c r="C38" s="20" t="s">
        <v>61</v>
      </c>
    </row>
    <row r="39" spans="1:3" ht="15.75" x14ac:dyDescent="0.25">
      <c r="A39" s="22"/>
      <c r="B39" s="3"/>
    </row>
    <row r="40" spans="1:3" ht="37.5" x14ac:dyDescent="0.3">
      <c r="A40" s="24" t="s">
        <v>60</v>
      </c>
      <c r="B40" s="52">
        <f>B38*(1+B8)</f>
        <v>18178.939819335938</v>
      </c>
      <c r="C40" s="20" t="s">
        <v>62</v>
      </c>
    </row>
    <row r="41" spans="1:3" ht="15.75" x14ac:dyDescent="0.25">
      <c r="A41" s="22"/>
      <c r="B41" s="3"/>
    </row>
    <row r="42" spans="1:3" x14ac:dyDescent="0.25">
      <c r="A42" s="25"/>
    </row>
    <row r="43" spans="1:3" x14ac:dyDescent="0.25">
      <c r="C43" s="43"/>
    </row>
  </sheetData>
  <sheetProtection sheet="1" objects="1" scenarios="1" selectLockedCells="1"/>
  <conditionalFormatting sqref="B36">
    <cfRule type="containsText" dxfId="3" priority="2" operator="containsText" text="Error:">
      <formula>NOT(ISERROR(SEARCH("Error:",B36)))</formula>
    </cfRule>
  </conditionalFormatting>
  <conditionalFormatting sqref="B37">
    <cfRule type="cellIs" dxfId="2" priority="1" operator="greaterThan">
      <formula>"Not calculated"</formula>
    </cfRule>
  </conditionalFormatting>
  <dataValidations count="1">
    <dataValidation type="whole" operator="greaterThanOrEqual" allowBlank="1" showInputMessage="1" showErrorMessage="1" sqref="B3:B7 B9:B22">
      <formula1>0</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topLeftCell="A7" zoomScaleNormal="100" workbookViewId="0">
      <selection activeCell="B3" sqref="B3"/>
    </sheetView>
  </sheetViews>
  <sheetFormatPr defaultRowHeight="15" x14ac:dyDescent="0.25"/>
  <cols>
    <col min="1" max="1" width="43.42578125" style="9" customWidth="1"/>
    <col min="2" max="2" width="22" customWidth="1"/>
    <col min="3" max="3" width="92" style="9" customWidth="1"/>
  </cols>
  <sheetData>
    <row r="1" spans="1:3" s="2" customFormat="1" ht="21" x14ac:dyDescent="0.35">
      <c r="A1" s="21"/>
      <c r="B1" s="7" t="s">
        <v>38</v>
      </c>
      <c r="C1" s="40"/>
    </row>
    <row r="2" spans="1:3" ht="37.5" x14ac:dyDescent="0.3">
      <c r="A2" s="8" t="s">
        <v>68</v>
      </c>
      <c r="B2" s="6"/>
      <c r="C2" s="41"/>
    </row>
    <row r="3" spans="1:3" ht="60" x14ac:dyDescent="0.25">
      <c r="A3" s="44" t="s">
        <v>3</v>
      </c>
      <c r="B3" s="70">
        <v>1</v>
      </c>
      <c r="C3" s="20" t="s">
        <v>63</v>
      </c>
    </row>
    <row r="4" spans="1:3" ht="60" x14ac:dyDescent="0.25">
      <c r="A4" s="44" t="s">
        <v>4</v>
      </c>
      <c r="B4" s="70">
        <v>0</v>
      </c>
      <c r="C4" s="20" t="s">
        <v>64</v>
      </c>
    </row>
    <row r="5" spans="1:3" ht="60" x14ac:dyDescent="0.25">
      <c r="A5" s="44" t="s">
        <v>75</v>
      </c>
      <c r="B5" s="70">
        <v>0</v>
      </c>
      <c r="C5" s="20" t="s">
        <v>65</v>
      </c>
    </row>
    <row r="6" spans="1:3" ht="60" x14ac:dyDescent="0.25">
      <c r="A6" s="44" t="s">
        <v>33</v>
      </c>
      <c r="B6" s="70">
        <v>1</v>
      </c>
      <c r="C6" s="20" t="s">
        <v>78</v>
      </c>
    </row>
    <row r="7" spans="1:3" ht="30" x14ac:dyDescent="0.25">
      <c r="A7" s="44" t="s">
        <v>55</v>
      </c>
      <c r="B7" s="58">
        <v>8000</v>
      </c>
      <c r="C7" s="20" t="s">
        <v>56</v>
      </c>
    </row>
    <row r="8" spans="1:3" ht="135" x14ac:dyDescent="0.25">
      <c r="A8" s="44" t="s">
        <v>81</v>
      </c>
      <c r="B8" s="59">
        <v>0.2</v>
      </c>
      <c r="C8" s="20" t="s">
        <v>79</v>
      </c>
    </row>
    <row r="9" spans="1:3" x14ac:dyDescent="0.25">
      <c r="A9" s="45"/>
      <c r="B9" s="60"/>
      <c r="C9" s="20"/>
    </row>
    <row r="10" spans="1:3" ht="30" x14ac:dyDescent="0.25">
      <c r="A10" s="44" t="s">
        <v>66</v>
      </c>
      <c r="B10" s="70">
        <v>5</v>
      </c>
      <c r="C10" s="20" t="s">
        <v>67</v>
      </c>
    </row>
    <row r="11" spans="1:3" x14ac:dyDescent="0.25">
      <c r="A11" s="44" t="s">
        <v>1</v>
      </c>
      <c r="B11" s="58">
        <v>1765</v>
      </c>
      <c r="C11" s="20" t="s">
        <v>83</v>
      </c>
    </row>
    <row r="12" spans="1:3" ht="30" x14ac:dyDescent="0.25">
      <c r="A12" s="44" t="s">
        <v>2</v>
      </c>
      <c r="B12" s="58">
        <v>2000</v>
      </c>
      <c r="C12" s="20" t="s">
        <v>80</v>
      </c>
    </row>
    <row r="13" spans="1:3" x14ac:dyDescent="0.25">
      <c r="A13" s="44" t="s">
        <v>74</v>
      </c>
      <c r="B13" s="58">
        <v>700</v>
      </c>
      <c r="C13" s="20" t="s">
        <v>73</v>
      </c>
    </row>
    <row r="14" spans="1:3" x14ac:dyDescent="0.25">
      <c r="A14" s="44"/>
      <c r="B14" s="70"/>
      <c r="C14" s="20"/>
    </row>
    <row r="15" spans="1:3" x14ac:dyDescent="0.25">
      <c r="A15" s="44" t="s">
        <v>5</v>
      </c>
      <c r="B15" s="58">
        <v>80000</v>
      </c>
      <c r="C15" s="20" t="s">
        <v>69</v>
      </c>
    </row>
    <row r="16" spans="1:3" x14ac:dyDescent="0.25">
      <c r="A16" s="44" t="s">
        <v>6</v>
      </c>
      <c r="B16" s="58">
        <v>0</v>
      </c>
      <c r="C16" s="20"/>
    </row>
    <row r="17" spans="1:3" x14ac:dyDescent="0.25">
      <c r="A17" s="44" t="s">
        <v>76</v>
      </c>
      <c r="B17" s="58">
        <v>0</v>
      </c>
      <c r="C17" s="20"/>
    </row>
    <row r="18" spans="1:3" x14ac:dyDescent="0.25">
      <c r="A18" s="44"/>
      <c r="B18" s="70"/>
      <c r="C18" s="20"/>
    </row>
    <row r="19" spans="1:3" x14ac:dyDescent="0.25">
      <c r="A19" s="44" t="s">
        <v>20</v>
      </c>
      <c r="B19" s="70">
        <v>2</v>
      </c>
      <c r="C19" s="20" t="s">
        <v>84</v>
      </c>
    </row>
    <row r="20" spans="1:3" x14ac:dyDescent="0.25">
      <c r="A20" s="44"/>
      <c r="B20" s="70"/>
      <c r="C20" s="20"/>
    </row>
    <row r="21" spans="1:3" ht="30" x14ac:dyDescent="0.25">
      <c r="A21" s="44" t="s">
        <v>70</v>
      </c>
      <c r="B21" s="70">
        <v>3</v>
      </c>
      <c r="C21" s="20" t="s">
        <v>97</v>
      </c>
    </row>
    <row r="22" spans="1:3" x14ac:dyDescent="0.25">
      <c r="A22" s="44" t="s">
        <v>0</v>
      </c>
      <c r="B22" s="70">
        <v>2</v>
      </c>
      <c r="C22" s="20" t="s">
        <v>85</v>
      </c>
    </row>
    <row r="23" spans="1:3" x14ac:dyDescent="0.25">
      <c r="B23" s="60"/>
      <c r="C23" s="20"/>
    </row>
    <row r="24" spans="1:3" s="1" customFormat="1" ht="18" customHeight="1" x14ac:dyDescent="0.3">
      <c r="A24" s="8" t="s">
        <v>19</v>
      </c>
      <c r="B24" s="6"/>
      <c r="C24" s="42"/>
    </row>
    <row r="25" spans="1:3" ht="45" x14ac:dyDescent="0.25">
      <c r="A25" s="51" t="s">
        <v>58</v>
      </c>
      <c r="B25" s="53">
        <f>ROUNDUP(B41/B7,0)</f>
        <v>5</v>
      </c>
      <c r="C25" s="20" t="s">
        <v>57</v>
      </c>
    </row>
    <row r="26" spans="1:3" ht="120" x14ac:dyDescent="0.25">
      <c r="A26" s="9" t="s">
        <v>48</v>
      </c>
      <c r="B26" s="26">
        <f>B10*2*12</f>
        <v>120</v>
      </c>
      <c r="C26" s="20" t="s">
        <v>54</v>
      </c>
    </row>
    <row r="27" spans="1:3" x14ac:dyDescent="0.25">
      <c r="C27" s="43"/>
    </row>
    <row r="28" spans="1:3" ht="60" x14ac:dyDescent="0.25">
      <c r="A28" s="9" t="s">
        <v>50</v>
      </c>
      <c r="B28" s="26">
        <f>IF((B16&gt;0),6,0)</f>
        <v>0</v>
      </c>
      <c r="C28" s="20" t="s">
        <v>47</v>
      </c>
    </row>
    <row r="29" spans="1:3" x14ac:dyDescent="0.25">
      <c r="C29" s="43"/>
    </row>
    <row r="30" spans="1:3" ht="15.75" x14ac:dyDescent="0.25">
      <c r="A30" s="22" t="s">
        <v>8</v>
      </c>
      <c r="B30" s="3">
        <f xml:space="preserve"> B41/B19</f>
        <v>18178.939819335938</v>
      </c>
      <c r="C30" s="43"/>
    </row>
    <row r="31" spans="1:3" x14ac:dyDescent="0.25">
      <c r="A31" s="23"/>
      <c r="B31" s="4"/>
      <c r="C31" s="43"/>
    </row>
    <row r="32" spans="1:3" ht="31.5" x14ac:dyDescent="0.25">
      <c r="A32" s="22" t="s">
        <v>87</v>
      </c>
      <c r="B32" s="3">
        <f xml:space="preserve"> (((B3*B11*B15*(B19*24*60*60))/B21)/(1024*1024*1024))*B22</f>
        <v>15149.116516113281</v>
      </c>
      <c r="C32" s="43" t="s">
        <v>94</v>
      </c>
    </row>
    <row r="33" spans="1:3" ht="31.5" x14ac:dyDescent="0.25">
      <c r="A33" s="22" t="s">
        <v>9</v>
      </c>
      <c r="B33" s="3">
        <f xml:space="preserve"> (((B4*B12*B16*(B19*24*60*60))/B21)/(1024*1024*1024))*B22</f>
        <v>0</v>
      </c>
      <c r="C33" s="43" t="s">
        <v>94</v>
      </c>
    </row>
    <row r="34" spans="1:3" ht="60" x14ac:dyDescent="0.25">
      <c r="A34" s="22" t="s">
        <v>91</v>
      </c>
      <c r="B34" s="3">
        <f xml:space="preserve"> (((B5*B13*B17*(B19*24*60*60))/B21)/(1024*1024*1024))*B22</f>
        <v>0</v>
      </c>
      <c r="C34" s="20" t="s">
        <v>95</v>
      </c>
    </row>
    <row r="35" spans="1:3" ht="75" x14ac:dyDescent="0.25">
      <c r="A35" s="22" t="s">
        <v>89</v>
      </c>
      <c r="B35" s="3">
        <f xml:space="preserve"> IF(B6&gt;0,B32,0)</f>
        <v>15149.116516113281</v>
      </c>
      <c r="C35" s="20" t="s">
        <v>108</v>
      </c>
    </row>
    <row r="36" spans="1:3" x14ac:dyDescent="0.25">
      <c r="A36" s="23"/>
      <c r="B36" s="5"/>
    </row>
    <row r="37" spans="1:3" ht="98.25" customHeight="1" x14ac:dyDescent="0.25">
      <c r="A37" s="22" t="s">
        <v>10</v>
      </c>
      <c r="B37" s="55">
        <f>IF(ROUNDUP(B41/B26,0)&gt;B7,"Error:  Worker Node Disk Capacity is Too Small to Handle Daily EPS Rates",ROUNDUP(B41/B26,0))</f>
        <v>303</v>
      </c>
      <c r="C37" s="20" t="s">
        <v>102</v>
      </c>
    </row>
    <row r="38" spans="1:3" ht="90" x14ac:dyDescent="0.25">
      <c r="A38" s="22" t="s">
        <v>101</v>
      </c>
      <c r="B38" s="56">
        <f>IF(B37="Error:  Worker Node Disk Capacity is Too Small to Handle Daily EPS Rates","Not calculated:  Worker Node Disk Capacity is Too Small to Handle Daily EPS Rates",B37*1024*1024*1024)</f>
        <v>325343772672</v>
      </c>
      <c r="C38" s="20" t="s">
        <v>103</v>
      </c>
    </row>
    <row r="39" spans="1:3" ht="37.5" x14ac:dyDescent="0.3">
      <c r="A39" s="24" t="s">
        <v>59</v>
      </c>
      <c r="B39" s="52">
        <f>(B32+B33+B34+B35)</f>
        <v>30298.233032226563</v>
      </c>
      <c r="C39" s="20" t="s">
        <v>61</v>
      </c>
    </row>
    <row r="40" spans="1:3" ht="15.75" x14ac:dyDescent="0.25">
      <c r="A40" s="22"/>
      <c r="B40" s="3"/>
    </row>
    <row r="41" spans="1:3" ht="37.5" x14ac:dyDescent="0.3">
      <c r="A41" s="24" t="s">
        <v>60</v>
      </c>
      <c r="B41" s="52">
        <f>B39*(1+B8)</f>
        <v>36357.879638671875</v>
      </c>
      <c r="C41" s="20" t="s">
        <v>62</v>
      </c>
    </row>
    <row r="42" spans="1:3" ht="15.75" x14ac:dyDescent="0.25">
      <c r="A42" s="22"/>
      <c r="B42" s="3"/>
    </row>
    <row r="43" spans="1:3" x14ac:dyDescent="0.25">
      <c r="A43" s="25"/>
    </row>
    <row r="44" spans="1:3" x14ac:dyDescent="0.25">
      <c r="C44" s="43"/>
    </row>
  </sheetData>
  <sheetProtection sheet="1" objects="1" scenarios="1" selectLockedCells="1"/>
  <conditionalFormatting sqref="B37">
    <cfRule type="containsText" dxfId="1" priority="2" operator="containsText" text="Error:">
      <formula>NOT(ISERROR(SEARCH("Error:",B37)))</formula>
    </cfRule>
  </conditionalFormatting>
  <conditionalFormatting sqref="B38">
    <cfRule type="containsText" dxfId="0" priority="1" operator="containsText" text="Not calculated">
      <formula>NOT(ISERROR(SEARCH("Not calculated",B38)))</formula>
    </cfRule>
  </conditionalFormatting>
  <dataValidations count="1">
    <dataValidation type="whole" operator="greaterThanOrEqual" allowBlank="1" showInputMessage="1" showErrorMessage="1" sqref="B3:B7 B10 B11 B12 B13 B15 B9 B14 B16 B17 B18 B19 B20 B21 B22 B23">
      <formula1>0</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A11" sqref="A11"/>
    </sheetView>
  </sheetViews>
  <sheetFormatPr defaultRowHeight="15" x14ac:dyDescent="0.25"/>
  <cols>
    <col min="1" max="1" width="30.42578125" customWidth="1"/>
    <col min="2" max="2" width="18.42578125" customWidth="1"/>
    <col min="3" max="3" width="36.140625" customWidth="1"/>
    <col min="4" max="4" width="19.85546875" customWidth="1"/>
    <col min="5" max="5" width="15.5703125" customWidth="1"/>
  </cols>
  <sheetData>
    <row r="1" spans="1:8" ht="21" x14ac:dyDescent="0.35">
      <c r="A1" s="27" t="s">
        <v>21</v>
      </c>
      <c r="B1" s="6"/>
      <c r="C1" s="6"/>
      <c r="D1" s="6"/>
      <c r="E1" s="6"/>
    </row>
    <row r="2" spans="1:8" ht="43.5" customHeight="1" x14ac:dyDescent="0.3">
      <c r="A2" s="48" t="s">
        <v>35</v>
      </c>
      <c r="B2" s="47">
        <v>200</v>
      </c>
    </row>
    <row r="3" spans="1:8" ht="15.75" thickBot="1" x14ac:dyDescent="0.3"/>
    <row r="4" spans="1:8" ht="45.75" thickBot="1" x14ac:dyDescent="0.3">
      <c r="B4" s="28" t="s">
        <v>22</v>
      </c>
      <c r="C4" s="29" t="s">
        <v>23</v>
      </c>
      <c r="D4" s="30" t="s">
        <v>40</v>
      </c>
      <c r="E4" s="37" t="s">
        <v>34</v>
      </c>
    </row>
    <row r="5" spans="1:8" ht="16.5" thickBot="1" x14ac:dyDescent="0.3">
      <c r="B5" s="31" t="s">
        <v>24</v>
      </c>
      <c r="C5" s="32" t="s">
        <v>25</v>
      </c>
      <c r="D5" s="38">
        <v>0.05</v>
      </c>
      <c r="E5" s="49">
        <f>D5*$B$2</f>
        <v>10</v>
      </c>
      <c r="H5" s="36"/>
    </row>
    <row r="6" spans="1:8" ht="16.5" thickBot="1" x14ac:dyDescent="0.3">
      <c r="B6" s="33" t="s">
        <v>26</v>
      </c>
      <c r="C6" s="34" t="s">
        <v>41</v>
      </c>
      <c r="D6" s="39">
        <v>0.65</v>
      </c>
      <c r="E6" s="49">
        <f>D6*$B$2</f>
        <v>130</v>
      </c>
      <c r="H6" s="36"/>
    </row>
    <row r="7" spans="1:8" ht="16.5" thickBot="1" x14ac:dyDescent="0.3">
      <c r="B7" s="31" t="s">
        <v>27</v>
      </c>
      <c r="C7" s="32" t="s">
        <v>28</v>
      </c>
      <c r="D7" s="38">
        <v>0.05</v>
      </c>
      <c r="E7" s="49">
        <f>D7*$B$2</f>
        <v>10</v>
      </c>
      <c r="H7" s="36"/>
    </row>
    <row r="8" spans="1:8" ht="16.5" thickBot="1" x14ac:dyDescent="0.3">
      <c r="B8" s="33" t="s">
        <v>29</v>
      </c>
      <c r="C8" s="34" t="s">
        <v>30</v>
      </c>
      <c r="D8" s="39">
        <v>0.2</v>
      </c>
      <c r="E8" s="49">
        <f>D8*$B$2</f>
        <v>40</v>
      </c>
      <c r="H8" s="36"/>
    </row>
    <row r="9" spans="1:8" ht="16.5" thickBot="1" x14ac:dyDescent="0.3">
      <c r="B9" s="31" t="s">
        <v>31</v>
      </c>
      <c r="C9" s="32" t="s">
        <v>32</v>
      </c>
      <c r="D9" s="38">
        <v>0.05</v>
      </c>
      <c r="E9" s="49">
        <f>D9*$B$2</f>
        <v>10</v>
      </c>
      <c r="H9" s="36"/>
    </row>
    <row r="10" spans="1:8" x14ac:dyDescent="0.25">
      <c r="B10" s="4"/>
      <c r="D10" s="35"/>
      <c r="H10" s="36"/>
    </row>
    <row r="11" spans="1:8" x14ac:dyDescent="0.25">
      <c r="B11" s="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
  <sheetViews>
    <sheetView workbookViewId="0">
      <selection activeCell="C4" sqref="C4"/>
    </sheetView>
  </sheetViews>
  <sheetFormatPr defaultColWidth="9.140625" defaultRowHeight="15" x14ac:dyDescent="0.25"/>
  <cols>
    <col min="1" max="1" width="9.140625" style="9"/>
    <col min="2" max="2" width="18.5703125" style="9" customWidth="1"/>
    <col min="3" max="3" width="19.140625" style="9" customWidth="1"/>
    <col min="4" max="4" width="21.42578125" style="9" customWidth="1"/>
    <col min="5" max="5" width="9.140625" style="9"/>
    <col min="6" max="6" width="12.140625" style="9" customWidth="1"/>
    <col min="7" max="7" width="14.5703125" style="9" customWidth="1"/>
    <col min="8" max="16384" width="9.140625" style="9"/>
  </cols>
  <sheetData>
    <row r="1" spans="2:7" ht="15.75" thickBot="1" x14ac:dyDescent="0.3"/>
    <row r="2" spans="2:7" ht="15.75" customHeight="1" x14ac:dyDescent="0.25">
      <c r="B2" s="61" t="s">
        <v>14</v>
      </c>
      <c r="C2" s="10"/>
      <c r="D2" s="10"/>
      <c r="E2" s="64" t="s">
        <v>15</v>
      </c>
      <c r="F2" s="64" t="s">
        <v>16</v>
      </c>
      <c r="G2" s="67" t="s">
        <v>18</v>
      </c>
    </row>
    <row r="3" spans="2:7" ht="126" x14ac:dyDescent="0.25">
      <c r="B3" s="62"/>
      <c r="C3" s="11" t="s">
        <v>36</v>
      </c>
      <c r="D3" s="11" t="s">
        <v>13</v>
      </c>
      <c r="E3" s="65"/>
      <c r="F3" s="65"/>
      <c r="G3" s="68"/>
    </row>
    <row r="4" spans="2:7" ht="16.5" thickBot="1" x14ac:dyDescent="0.3">
      <c r="B4" s="63"/>
      <c r="C4" s="12"/>
      <c r="D4" s="13"/>
      <c r="E4" s="66"/>
      <c r="F4" s="66"/>
      <c r="G4" s="69"/>
    </row>
    <row r="5" spans="2:7" ht="48" thickBot="1" x14ac:dyDescent="0.3">
      <c r="B5" s="14" t="s">
        <v>11</v>
      </c>
      <c r="C5" s="15">
        <v>256</v>
      </c>
      <c r="D5" s="16" t="s">
        <v>12</v>
      </c>
      <c r="E5" s="16">
        <v>32</v>
      </c>
      <c r="F5" s="15" t="s">
        <v>17</v>
      </c>
      <c r="G5" s="15">
        <v>200</v>
      </c>
    </row>
  </sheetData>
  <mergeCells count="4">
    <mergeCell ref="B2:B4"/>
    <mergeCell ref="E2:E4"/>
    <mergeCell ref="F2:F4"/>
    <mergeCell ref="G2:G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
  <sheetViews>
    <sheetView workbookViewId="0">
      <selection activeCell="C5" sqref="C5"/>
    </sheetView>
  </sheetViews>
  <sheetFormatPr defaultColWidth="9.140625" defaultRowHeight="15" x14ac:dyDescent="0.25"/>
  <cols>
    <col min="1" max="1" width="9.140625" style="17"/>
    <col min="2" max="3" width="22.42578125" style="17" customWidth="1"/>
    <col min="4" max="16384" width="9.140625" style="17"/>
  </cols>
  <sheetData>
    <row r="1" spans="2:3" ht="15.75" thickBot="1" x14ac:dyDescent="0.3"/>
    <row r="2" spans="2:3" ht="15.6" customHeight="1" x14ac:dyDescent="0.25">
      <c r="B2" s="18"/>
      <c r="C2" s="10"/>
    </row>
    <row r="3" spans="2:3" ht="126" x14ac:dyDescent="0.25">
      <c r="B3" s="11" t="s">
        <v>92</v>
      </c>
      <c r="C3" s="11" t="s">
        <v>93</v>
      </c>
    </row>
    <row r="4" spans="2:3" ht="16.5" thickBot="1" x14ac:dyDescent="0.3">
      <c r="B4" s="19"/>
      <c r="C4" s="12"/>
    </row>
    <row r="5" spans="2:3" ht="15.75" thickBot="1" x14ac:dyDescent="0.3">
      <c r="B5" s="54">
        <f>'Transformation Hub'!$B$40</f>
        <v>18178.939819335938</v>
      </c>
      <c r="C5" s="54">
        <f>Investigate!$B$41</f>
        <v>36357.879638671875</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Change Log</vt:lpstr>
      <vt:lpstr>Transformation Hub</vt:lpstr>
      <vt:lpstr>Investigate</vt:lpstr>
      <vt:lpstr>NFS Storage</vt:lpstr>
      <vt:lpstr>Master Nodes</vt:lpstr>
      <vt:lpstr>Worker Nodes</vt:lpstr>
    </vt:vector>
  </TitlesOfParts>
  <Company>Hewlett 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Kishan Thomas</dc:creator>
  <cp:lastModifiedBy>dalesio</cp:lastModifiedBy>
  <dcterms:created xsi:type="dcterms:W3CDTF">2017-11-01T16:40:37Z</dcterms:created>
  <dcterms:modified xsi:type="dcterms:W3CDTF">2019-08-20T16:34:32Z</dcterms:modified>
</cp:coreProperties>
</file>